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1" i="1" l="1"/>
  <c r="R9" i="1"/>
  <c r="R8" i="1"/>
  <c r="R6" i="1"/>
  <c r="R5" i="1"/>
  <c r="O3" i="2"/>
  <c r="O4" i="2"/>
  <c r="P4" i="2" s="1"/>
  <c r="O5" i="2"/>
  <c r="O6" i="2"/>
  <c r="O7" i="2"/>
  <c r="O8" i="2"/>
  <c r="O9" i="2"/>
  <c r="P9" i="2" s="1"/>
  <c r="O10" i="2"/>
  <c r="O11" i="2"/>
  <c r="O2" i="2"/>
  <c r="P8" i="2"/>
  <c r="P7" i="2"/>
  <c r="N7" i="2"/>
  <c r="N8" i="2"/>
  <c r="K3" i="2"/>
  <c r="N3" i="2" s="1"/>
  <c r="K4" i="2"/>
  <c r="N4" i="2" s="1"/>
  <c r="K5" i="2"/>
  <c r="N5" i="2" s="1"/>
  <c r="K6" i="2"/>
  <c r="P6" i="2" s="1"/>
  <c r="K7" i="2"/>
  <c r="K8" i="2"/>
  <c r="K9" i="2"/>
  <c r="N9" i="2" s="1"/>
  <c r="K10" i="2"/>
  <c r="N10" i="2" s="1"/>
  <c r="K11" i="2"/>
  <c r="N11" i="2" s="1"/>
  <c r="K2" i="2"/>
  <c r="N2" i="2" s="1"/>
  <c r="J13" i="2"/>
  <c r="F3" i="2"/>
  <c r="G3" i="2" s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2" i="2"/>
  <c r="G2" i="2" s="1"/>
  <c r="C15" i="2"/>
  <c r="B15" i="2"/>
  <c r="Q8" i="2" l="1"/>
  <c r="Q9" i="2"/>
  <c r="Q7" i="2"/>
  <c r="N6" i="2"/>
  <c r="Q6" i="2" s="1"/>
  <c r="P5" i="2"/>
  <c r="Q5" i="2" s="1"/>
  <c r="P11" i="2"/>
  <c r="Q11" i="2" s="1"/>
  <c r="P3" i="2"/>
  <c r="Q3" i="2" s="1"/>
  <c r="Q4" i="2"/>
  <c r="P10" i="2"/>
  <c r="Q10" i="2" s="1"/>
  <c r="P2" i="2"/>
  <c r="Q2" i="2" s="1"/>
  <c r="K13" i="2"/>
  <c r="E16" i="1"/>
  <c r="K4" i="1"/>
  <c r="K5" i="1"/>
  <c r="O5" i="1" s="1"/>
  <c r="K6" i="1"/>
  <c r="O6" i="1" s="1"/>
  <c r="K7" i="1"/>
  <c r="O7" i="1" s="1"/>
  <c r="K8" i="1"/>
  <c r="O8" i="1" s="1"/>
  <c r="P8" i="1" s="1"/>
  <c r="K9" i="1"/>
  <c r="L9" i="1" s="1"/>
  <c r="K10" i="1"/>
  <c r="L10" i="1" s="1"/>
  <c r="K11" i="1"/>
  <c r="L11" i="1" s="1"/>
  <c r="K12" i="1"/>
  <c r="O12" i="1" s="1"/>
  <c r="K3" i="1"/>
  <c r="H6" i="1"/>
  <c r="I6" i="1" s="1"/>
  <c r="H10" i="1"/>
  <c r="I10" i="1" s="1"/>
  <c r="H11" i="1"/>
  <c r="I11" i="1" s="1"/>
  <c r="H12" i="1"/>
  <c r="I12" i="1" s="1"/>
  <c r="H13" i="1"/>
  <c r="N16" i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3" i="1"/>
  <c r="R4" i="1"/>
  <c r="R7" i="1"/>
  <c r="R10" i="1"/>
  <c r="R12" i="1"/>
  <c r="R13" i="1"/>
  <c r="R14" i="1"/>
  <c r="R3" i="1"/>
  <c r="C16" i="1"/>
  <c r="D16" i="1"/>
  <c r="B16" i="1"/>
  <c r="L7" i="1"/>
  <c r="L4" i="1"/>
  <c r="O3" i="1"/>
  <c r="G4" i="1"/>
  <c r="H4" i="1" s="1"/>
  <c r="I4" i="1" s="1"/>
  <c r="G5" i="1"/>
  <c r="H5" i="1" s="1"/>
  <c r="I5" i="1" s="1"/>
  <c r="G6" i="1"/>
  <c r="G7" i="1"/>
  <c r="H7" i="1" s="1"/>
  <c r="I7" i="1" s="1"/>
  <c r="G8" i="1"/>
  <c r="H8" i="1" s="1"/>
  <c r="I8" i="1" s="1"/>
  <c r="G9" i="1"/>
  <c r="H9" i="1" s="1"/>
  <c r="I9" i="1" s="1"/>
  <c r="G10" i="1"/>
  <c r="G11" i="1"/>
  <c r="G12" i="1"/>
  <c r="G13" i="1"/>
  <c r="G14" i="1"/>
  <c r="H14" i="1" s="1"/>
  <c r="G3" i="1"/>
  <c r="H3" i="1" s="1"/>
  <c r="P12" i="1" l="1"/>
  <c r="O10" i="1"/>
  <c r="O9" i="1"/>
  <c r="L8" i="1"/>
  <c r="H16" i="1"/>
  <c r="I3" i="1"/>
  <c r="G16" i="1"/>
  <c r="S16" i="1"/>
  <c r="R16" i="1"/>
  <c r="T3" i="1"/>
  <c r="P7" i="1"/>
  <c r="P5" i="1"/>
  <c r="P10" i="1"/>
  <c r="P3" i="1"/>
  <c r="P6" i="1"/>
  <c r="L3" i="1"/>
  <c r="L12" i="1"/>
  <c r="O4" i="1"/>
  <c r="O11" i="1"/>
  <c r="P11" i="1" s="1"/>
  <c r="K16" i="1"/>
  <c r="L5" i="1"/>
  <c r="L6" i="1"/>
  <c r="I16" i="1"/>
  <c r="O16" i="1" l="1"/>
  <c r="P9" i="1"/>
  <c r="L16" i="1"/>
  <c r="P4" i="1"/>
  <c r="P16" i="1" l="1"/>
</calcChain>
</file>

<file path=xl/sharedStrings.xml><?xml version="1.0" encoding="utf-8"?>
<sst xmlns="http://schemas.openxmlformats.org/spreadsheetml/2006/main" count="115" uniqueCount="63">
  <si>
    <t>Number of Visits</t>
  </si>
  <si>
    <t>Miles to Fill Station</t>
  </si>
  <si>
    <t>Clayton</t>
  </si>
  <si>
    <t>Concord</t>
  </si>
  <si>
    <t>Danville</t>
  </si>
  <si>
    <t>Lafayette</t>
  </si>
  <si>
    <t>Martinez</t>
  </si>
  <si>
    <t>Moraga</t>
  </si>
  <si>
    <t>Orinda</t>
  </si>
  <si>
    <t>Pleasant Hill</t>
  </si>
  <si>
    <t>San Ramon</t>
  </si>
  <si>
    <t>Walnut Creek</t>
  </si>
  <si>
    <t>Unincorporated</t>
  </si>
  <si>
    <t>OSA/Emp</t>
  </si>
  <si>
    <t>Time Traveled (minutes)</t>
  </si>
  <si>
    <t>Time Traveled (days)</t>
  </si>
  <si>
    <t>IRS $/mile</t>
  </si>
  <si>
    <t>IRS Mileage Reimbursement</t>
  </si>
  <si>
    <t>Totals</t>
  </si>
  <si>
    <t>Drive Time (minutes)</t>
  </si>
  <si>
    <t>Gallons Taken</t>
  </si>
  <si>
    <t>Cost of Water if Potable</t>
  </si>
  <si>
    <t>Cost of Water - Recycled</t>
  </si>
  <si>
    <t>Cost of Time</t>
  </si>
  <si>
    <t>Median Income (Census)</t>
  </si>
  <si>
    <t>Sources:</t>
  </si>
  <si>
    <t>http://www.census.gov/quickfacts/table/INC110213/06013,0683346</t>
  </si>
  <si>
    <t>Median Income US Census 2013</t>
  </si>
  <si>
    <t>2015 IRS Mileage Reimbursement Rate</t>
  </si>
  <si>
    <t>http://www.irs.gov/uac/Newsroom/New-Standard-Mileage-Rates-Now-Available;-Business-Rate-to-Rise-in-2015</t>
  </si>
  <si>
    <t>http://centralsan.org/documents/Hydrant_Program_Description.pdf</t>
  </si>
  <si>
    <t>Cost of Recycled Water @ hydrant</t>
  </si>
  <si>
    <t>http://www.ccwater.com/552/Temporary-Hydrant-Water-Costs</t>
  </si>
  <si>
    <t>minutes/year worked</t>
  </si>
  <si>
    <t xml:space="preserve"> hours/year worked</t>
  </si>
  <si>
    <t>Mileage + Time</t>
  </si>
  <si>
    <t>Gallons</t>
  </si>
  <si>
    <t>Average</t>
  </si>
  <si>
    <t>Total</t>
  </si>
  <si>
    <t>CCCSD Data From</t>
  </si>
  <si>
    <t>Costs Associated with Hauling versus out of Tap</t>
  </si>
  <si>
    <t>CCCSD Recycled Water Usage Stats</t>
  </si>
  <si>
    <t>http://www.recycledh2o.net/2015/07/09/cccsd-recycled-water-fill-station-usage-statistics/</t>
  </si>
  <si>
    <t>Recycled Water cost @ hydrant</t>
  </si>
  <si>
    <t>Assumptions:</t>
  </si>
  <si>
    <t xml:space="preserve">Map distances </t>
  </si>
  <si>
    <t>http://maps.google.com</t>
  </si>
  <si>
    <t>Fill station to city centers for distances</t>
  </si>
  <si>
    <t>Percentage Difference</t>
  </si>
  <si>
    <t>Miles Traveled Home from Fill Station</t>
  </si>
  <si>
    <t>Miles Traveled from Home to Fill Station &amp; Back</t>
  </si>
  <si>
    <t>IRS Milage</t>
  </si>
  <si>
    <t>Cost to drive distance</t>
  </si>
  <si>
    <t>To &amp; from</t>
  </si>
  <si>
    <t>Income per Minute</t>
  </si>
  <si>
    <t>Cost of time to drive</t>
  </si>
  <si>
    <t>Cost of Potable Water @ hydrant (EBMUD)</t>
  </si>
  <si>
    <t>Cost of Potable Water @ hydrant (CCWD)</t>
  </si>
  <si>
    <t>gallons</t>
  </si>
  <si>
    <t>10/25/14 to 07/16/15</t>
  </si>
  <si>
    <t>Potable Water cost @ hydrant (EBMUD)</t>
  </si>
  <si>
    <t>Potable Water cost @ hydrant (CCWD)</t>
  </si>
  <si>
    <t>http://www.ebmud.com/customers/start-or-stop-service/start-service/hydrant-meters/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</si>
</sst>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#,##0.0"/>
    <numFmt numFmtId="166" formatCode="&quot;$&quot;#,##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0" xfId="0" applyFont="1" applyBorder="1"/>
    <xf numFmtId="8" fontId="1" fillId="0" borderId="10" xfId="0" applyNumberFormat="1" applyFont="1" applyBorder="1"/>
    <xf numFmtId="4" fontId="1" fillId="0" borderId="10" xfId="0" applyNumberFormat="1" applyFont="1" applyBorder="1"/>
    <xf numFmtId="164" fontId="1" fillId="0" borderId="10" xfId="0" applyNumberFormat="1" applyFont="1" applyBorder="1"/>
    <xf numFmtId="166" fontId="1" fillId="0" borderId="10" xfId="0" applyNumberFormat="1" applyFont="1" applyBorder="1"/>
    <xf numFmtId="165" fontId="1" fillId="0" borderId="0" xfId="0" applyNumberFormat="1" applyFont="1"/>
    <xf numFmtId="0" fontId="1" fillId="0" borderId="6" xfId="0" applyFont="1" applyBorder="1"/>
    <xf numFmtId="8" fontId="1" fillId="0" borderId="6" xfId="0" applyNumberFormat="1" applyFont="1" applyBorder="1"/>
    <xf numFmtId="4" fontId="1" fillId="0" borderId="6" xfId="0" applyNumberFormat="1" applyFont="1" applyBorder="1"/>
    <xf numFmtId="164" fontId="1" fillId="0" borderId="6" xfId="0" applyNumberFormat="1" applyFont="1" applyBorder="1"/>
    <xf numFmtId="166" fontId="1" fillId="0" borderId="6" xfId="0" applyNumberFormat="1" applyFont="1" applyBorder="1"/>
    <xf numFmtId="165" fontId="1" fillId="0" borderId="6" xfId="0" applyNumberFormat="1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3" fontId="1" fillId="0" borderId="7" xfId="0" applyNumberFormat="1" applyFont="1" applyBorder="1"/>
    <xf numFmtId="0" fontId="1" fillId="0" borderId="8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3" fontId="1" fillId="0" borderId="4" xfId="0" applyNumberFormat="1" applyFont="1" applyBorder="1"/>
    <xf numFmtId="4" fontId="1" fillId="0" borderId="1" xfId="0" applyNumberFormat="1" applyFont="1" applyBorder="1"/>
    <xf numFmtId="166" fontId="1" fillId="0" borderId="1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10" fontId="1" fillId="0" borderId="0" xfId="0" applyNumberFormat="1" applyFont="1"/>
    <xf numFmtId="3" fontId="1" fillId="0" borderId="9" xfId="0" applyNumberFormat="1" applyFont="1" applyBorder="1"/>
    <xf numFmtId="8" fontId="0" fillId="0" borderId="0" xfId="0" applyNumberFormat="1"/>
    <xf numFmtId="8" fontId="0" fillId="0" borderId="6" xfId="0" applyNumberFormat="1" applyBorder="1"/>
    <xf numFmtId="8" fontId="0" fillId="0" borderId="10" xfId="0" applyNumberForma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" fillId="0" borderId="11" xfId="0" applyNumberFormat="1" applyFont="1" applyBorder="1"/>
    <xf numFmtId="165" fontId="1" fillId="0" borderId="12" xfId="0" applyNumberFormat="1" applyFont="1" applyBorder="1"/>
    <xf numFmtId="164" fontId="0" fillId="0" borderId="6" xfId="0" applyNumberFormat="1" applyBorder="1"/>
    <xf numFmtId="164" fontId="0" fillId="0" borderId="10" xfId="0" applyNumberFormat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zoomScaleNormal="100" workbookViewId="0">
      <selection activeCell="C30" sqref="C30"/>
    </sheetView>
  </sheetViews>
  <sheetFormatPr defaultRowHeight="12.75" x14ac:dyDescent="0.2"/>
  <cols>
    <col min="1" max="1" width="16" style="1" customWidth="1"/>
    <col min="2" max="2" width="9.42578125" style="1" customWidth="1"/>
    <col min="3" max="3" width="10.7109375" style="1" customWidth="1"/>
    <col min="4" max="5" width="10.42578125" style="1" customWidth="1"/>
    <col min="6" max="6" width="2" style="1" bestFit="1" customWidth="1"/>
    <col min="7" max="7" width="10.140625" style="1" customWidth="1"/>
    <col min="8" max="8" width="11.42578125" style="1" customWidth="1"/>
    <col min="9" max="9" width="15" style="1" customWidth="1"/>
    <col min="10" max="10" width="2" style="1" bestFit="1" customWidth="1"/>
    <col min="11" max="11" width="14.140625" style="1" customWidth="1"/>
    <col min="12" max="12" width="13.7109375" style="1" bestFit="1" customWidth="1"/>
    <col min="13" max="13" width="1.85546875" style="1" customWidth="1"/>
    <col min="14" max="14" width="15" style="1" bestFit="1" customWidth="1"/>
    <col min="15" max="15" width="9.85546875" style="1" bestFit="1" customWidth="1"/>
    <col min="16" max="16" width="10.140625" style="1" bestFit="1" customWidth="1"/>
    <col min="17" max="17" width="1.85546875" style="1" customWidth="1"/>
    <col min="18" max="19" width="13.28515625" style="1" bestFit="1" customWidth="1"/>
    <col min="20" max="20" width="10.42578125" style="1" customWidth="1"/>
    <col min="21" max="16384" width="9.140625" style="1"/>
  </cols>
  <sheetData>
    <row r="1" spans="1:20" ht="13.5" thickBot="1" x14ac:dyDescent="0.25">
      <c r="A1" s="1" t="s">
        <v>39</v>
      </c>
      <c r="B1" s="1" t="s">
        <v>59</v>
      </c>
      <c r="N1" s="1" t="s">
        <v>40</v>
      </c>
    </row>
    <row r="2" spans="1:20" ht="71.25" customHeight="1" thickBot="1" x14ac:dyDescent="0.25">
      <c r="B2" s="2" t="s">
        <v>0</v>
      </c>
      <c r="C2" s="3" t="s">
        <v>1</v>
      </c>
      <c r="D2" s="3" t="s">
        <v>19</v>
      </c>
      <c r="E2" s="4" t="s">
        <v>20</v>
      </c>
      <c r="F2" s="5"/>
      <c r="G2" s="3" t="s">
        <v>49</v>
      </c>
      <c r="H2" s="4" t="s">
        <v>50</v>
      </c>
      <c r="I2" s="4" t="s">
        <v>17</v>
      </c>
      <c r="J2" s="5"/>
      <c r="K2" s="3" t="s">
        <v>14</v>
      </c>
      <c r="L2" s="3" t="s">
        <v>15</v>
      </c>
      <c r="N2" s="3" t="s">
        <v>24</v>
      </c>
      <c r="O2" s="3" t="s">
        <v>23</v>
      </c>
      <c r="P2" s="3" t="s">
        <v>35</v>
      </c>
      <c r="Q2" s="5"/>
      <c r="R2" s="3" t="s">
        <v>21</v>
      </c>
      <c r="S2" s="3" t="s">
        <v>22</v>
      </c>
      <c r="T2" s="35" t="s">
        <v>48</v>
      </c>
    </row>
    <row r="3" spans="1:20" x14ac:dyDescent="0.2">
      <c r="A3" s="6" t="s">
        <v>2</v>
      </c>
      <c r="B3" s="7">
        <v>624</v>
      </c>
      <c r="C3" s="7">
        <v>9.4</v>
      </c>
      <c r="D3" s="7">
        <v>25</v>
      </c>
      <c r="E3" s="7">
        <v>151208</v>
      </c>
      <c r="G3" s="7">
        <f>SUM(B3*C3)</f>
        <v>5865.6</v>
      </c>
      <c r="H3" s="7">
        <f>SUM(G3*2)</f>
        <v>11731.2</v>
      </c>
      <c r="I3" s="8">
        <f>SUM(H3*$B$18)</f>
        <v>6745.44</v>
      </c>
      <c r="K3" s="7">
        <f>SUM(B3*(D3*2))</f>
        <v>31200</v>
      </c>
      <c r="L3" s="9">
        <f>SUM(K3/1440)</f>
        <v>21.666666666666668</v>
      </c>
      <c r="N3" s="10">
        <v>127159</v>
      </c>
      <c r="O3" s="11">
        <f>SUM(N3/$A$36)*K3</f>
        <v>31789.750000000004</v>
      </c>
      <c r="P3" s="11">
        <f>SUM(I3+O3)</f>
        <v>38535.19</v>
      </c>
      <c r="Q3" s="12"/>
      <c r="R3" s="10">
        <f>SUM(($B$19/$C$19)*E3)</f>
        <v>811.16623208556143</v>
      </c>
      <c r="S3" s="10">
        <f>SUM(($B$20/$C$20)*E3)</f>
        <v>511.08303999999998</v>
      </c>
      <c r="T3" s="36">
        <f>SUM(S3-R3)/R3</f>
        <v>-0.36994043910583896</v>
      </c>
    </row>
    <row r="4" spans="1:20" x14ac:dyDescent="0.2">
      <c r="A4" s="6" t="s">
        <v>3</v>
      </c>
      <c r="B4" s="13">
        <v>3767</v>
      </c>
      <c r="C4" s="13">
        <v>3.5</v>
      </c>
      <c r="D4" s="13">
        <v>10</v>
      </c>
      <c r="E4" s="13">
        <v>808451</v>
      </c>
      <c r="G4" s="13">
        <f t="shared" ref="G4:G14" si="0">SUM(B4*C4)</f>
        <v>13184.5</v>
      </c>
      <c r="H4" s="7">
        <f t="shared" ref="H4:H14" si="1">SUM(G4*2)</f>
        <v>26369</v>
      </c>
      <c r="I4" s="8">
        <f t="shared" ref="I4:I12" si="2">SUM(H4*$B$18)</f>
        <v>15162.174999999999</v>
      </c>
      <c r="K4" s="7">
        <f t="shared" ref="K4:K12" si="3">SUM(B4*(D4*2))</f>
        <v>75340</v>
      </c>
      <c r="L4" s="15">
        <f t="shared" ref="L4:L12" si="4">SUM(K4/1440)</f>
        <v>52.319444444444443</v>
      </c>
      <c r="N4" s="16">
        <v>65798</v>
      </c>
      <c r="O4" s="17">
        <f t="shared" ref="O4:O12" si="5">SUM(N4/$A$36)*K4</f>
        <v>39721.324679487181</v>
      </c>
      <c r="P4" s="17">
        <f t="shared" ref="P4:P12" si="6">SUM(I4+O4)</f>
        <v>54883.499679487184</v>
      </c>
      <c r="Q4" s="12"/>
      <c r="R4" s="16">
        <f t="shared" ref="R4:R14" si="7">SUM(($B$19/$C$19)*E4)</f>
        <v>4336.9937536096259</v>
      </c>
      <c r="S4" s="16">
        <f t="shared" ref="S4:S14" si="8">SUM(($B$20/$C$20)*E4)</f>
        <v>2732.5643799999998</v>
      </c>
      <c r="T4" s="36">
        <f t="shared" ref="T4:T14" si="9">SUM(S4-R4)/R4</f>
        <v>-0.36994043910583901</v>
      </c>
    </row>
    <row r="5" spans="1:20" x14ac:dyDescent="0.2">
      <c r="A5" s="6" t="s">
        <v>4</v>
      </c>
      <c r="B5" s="13">
        <v>213</v>
      </c>
      <c r="C5" s="13">
        <v>15.5</v>
      </c>
      <c r="D5" s="13">
        <v>20</v>
      </c>
      <c r="E5" s="13">
        <v>35368</v>
      </c>
      <c r="G5" s="13">
        <f t="shared" si="0"/>
        <v>3301.5</v>
      </c>
      <c r="H5" s="7">
        <f t="shared" si="1"/>
        <v>6603</v>
      </c>
      <c r="I5" s="8">
        <f t="shared" si="2"/>
        <v>3796.7249999999999</v>
      </c>
      <c r="K5" s="7">
        <f t="shared" si="3"/>
        <v>8520</v>
      </c>
      <c r="L5" s="15">
        <f t="shared" si="4"/>
        <v>5.916666666666667</v>
      </c>
      <c r="N5" s="16">
        <v>136116</v>
      </c>
      <c r="O5" s="17">
        <f t="shared" si="5"/>
        <v>9292.5346153846167</v>
      </c>
      <c r="P5" s="17">
        <f t="shared" si="6"/>
        <v>13089.259615384617</v>
      </c>
      <c r="Q5" s="12"/>
      <c r="R5" s="16">
        <f>SUM(($B$21/$C$21)*E5)</f>
        <v>196.22620320855617</v>
      </c>
      <c r="S5" s="16">
        <f t="shared" si="8"/>
        <v>119.54383999999999</v>
      </c>
      <c r="T5" s="36">
        <f t="shared" si="9"/>
        <v>-0.39078554216867484</v>
      </c>
    </row>
    <row r="6" spans="1:20" x14ac:dyDescent="0.2">
      <c r="A6" s="6" t="s">
        <v>5</v>
      </c>
      <c r="B6" s="13">
        <v>745</v>
      </c>
      <c r="C6" s="13">
        <v>11.8</v>
      </c>
      <c r="D6" s="13">
        <v>19</v>
      </c>
      <c r="E6" s="13">
        <v>142728</v>
      </c>
      <c r="G6" s="13">
        <f t="shared" si="0"/>
        <v>8791</v>
      </c>
      <c r="H6" s="7">
        <f t="shared" si="1"/>
        <v>17582</v>
      </c>
      <c r="I6" s="8">
        <f t="shared" si="2"/>
        <v>10109.65</v>
      </c>
      <c r="K6" s="7">
        <f t="shared" si="3"/>
        <v>28310</v>
      </c>
      <c r="L6" s="15">
        <f t="shared" si="4"/>
        <v>19.659722222222221</v>
      </c>
      <c r="N6" s="16">
        <v>136207</v>
      </c>
      <c r="O6" s="17">
        <f t="shared" si="5"/>
        <v>30897.597516025646</v>
      </c>
      <c r="P6" s="17">
        <f t="shared" si="6"/>
        <v>41007.247516025644</v>
      </c>
      <c r="Q6" s="12"/>
      <c r="R6" s="16">
        <f>SUM(($B$21/$C$21)*E6)</f>
        <v>791.87326203208556</v>
      </c>
      <c r="S6" s="16">
        <f t="shared" si="8"/>
        <v>482.42063999999999</v>
      </c>
      <c r="T6" s="36">
        <f t="shared" si="9"/>
        <v>-0.39078554216867473</v>
      </c>
    </row>
    <row r="7" spans="1:20" x14ac:dyDescent="0.2">
      <c r="A7" s="6" t="s">
        <v>6</v>
      </c>
      <c r="B7" s="13">
        <v>6250</v>
      </c>
      <c r="C7" s="13">
        <v>4.7</v>
      </c>
      <c r="D7" s="13">
        <v>13</v>
      </c>
      <c r="E7" s="13">
        <v>1156733</v>
      </c>
      <c r="G7" s="13">
        <f t="shared" si="0"/>
        <v>29375</v>
      </c>
      <c r="H7" s="7">
        <f t="shared" si="1"/>
        <v>58750</v>
      </c>
      <c r="I7" s="8">
        <f t="shared" si="2"/>
        <v>33781.25</v>
      </c>
      <c r="K7" s="7">
        <f t="shared" si="3"/>
        <v>162500</v>
      </c>
      <c r="L7" s="15">
        <f t="shared" si="4"/>
        <v>112.84722222222223</v>
      </c>
      <c r="N7" s="16">
        <v>83112</v>
      </c>
      <c r="O7" s="17">
        <f t="shared" si="5"/>
        <v>108218.75</v>
      </c>
      <c r="P7" s="17">
        <f t="shared" si="6"/>
        <v>142000</v>
      </c>
      <c r="Q7" s="12"/>
      <c r="R7" s="16">
        <f t="shared" si="7"/>
        <v>6205.3776859625668</v>
      </c>
      <c r="S7" s="16">
        <f t="shared" si="8"/>
        <v>3909.7575399999996</v>
      </c>
      <c r="T7" s="36">
        <f t="shared" si="9"/>
        <v>-0.36994043910583901</v>
      </c>
    </row>
    <row r="8" spans="1:20" x14ac:dyDescent="0.2">
      <c r="A8" s="6" t="s">
        <v>7</v>
      </c>
      <c r="B8" s="13">
        <v>153</v>
      </c>
      <c r="C8" s="13">
        <v>16.2</v>
      </c>
      <c r="D8" s="13">
        <v>29</v>
      </c>
      <c r="E8" s="13">
        <v>25758</v>
      </c>
      <c r="G8" s="13">
        <f t="shared" si="0"/>
        <v>2478.6</v>
      </c>
      <c r="H8" s="7">
        <f t="shared" si="1"/>
        <v>4957.2</v>
      </c>
      <c r="I8" s="8">
        <f t="shared" si="2"/>
        <v>2850.39</v>
      </c>
      <c r="K8" s="7">
        <f t="shared" si="3"/>
        <v>8874</v>
      </c>
      <c r="L8" s="15">
        <f t="shared" si="4"/>
        <v>6.1624999999999996</v>
      </c>
      <c r="N8" s="16">
        <v>120353</v>
      </c>
      <c r="O8" s="17">
        <f t="shared" si="5"/>
        <v>8557.7926442307689</v>
      </c>
      <c r="P8" s="17">
        <f t="shared" si="6"/>
        <v>11408.182644230768</v>
      </c>
      <c r="Q8" s="12"/>
      <c r="R8" s="16">
        <f>SUM(($B$21/$C$21)*E8)</f>
        <v>142.90868983957219</v>
      </c>
      <c r="S8" s="16">
        <f t="shared" si="8"/>
        <v>87.062039999999996</v>
      </c>
      <c r="T8" s="36">
        <f t="shared" si="9"/>
        <v>-0.39078554216867473</v>
      </c>
    </row>
    <row r="9" spans="1:20" x14ac:dyDescent="0.2">
      <c r="A9" s="6" t="s">
        <v>8</v>
      </c>
      <c r="B9" s="13">
        <v>132</v>
      </c>
      <c r="C9" s="13">
        <v>15.6</v>
      </c>
      <c r="D9" s="13">
        <v>21</v>
      </c>
      <c r="E9" s="13">
        <v>17534</v>
      </c>
      <c r="G9" s="13">
        <f t="shared" si="0"/>
        <v>2059.1999999999998</v>
      </c>
      <c r="H9" s="7">
        <f t="shared" si="1"/>
        <v>4118.3999999999996</v>
      </c>
      <c r="I9" s="8">
        <f t="shared" si="2"/>
        <v>2368.0799999999995</v>
      </c>
      <c r="K9" s="7">
        <f t="shared" si="3"/>
        <v>5544</v>
      </c>
      <c r="L9" s="15">
        <f t="shared" si="4"/>
        <v>3.85</v>
      </c>
      <c r="N9" s="16">
        <v>164437</v>
      </c>
      <c r="O9" s="17">
        <f t="shared" si="5"/>
        <v>7304.7974999999997</v>
      </c>
      <c r="P9" s="17">
        <f t="shared" si="6"/>
        <v>9672.8774999999987</v>
      </c>
      <c r="Q9" s="12"/>
      <c r="R9" s="16">
        <f>SUM(($B$21/$C$21)*E9)</f>
        <v>97.280882352941177</v>
      </c>
      <c r="S9" s="16">
        <f t="shared" si="8"/>
        <v>59.264919999999996</v>
      </c>
      <c r="T9" s="36">
        <f t="shared" si="9"/>
        <v>-0.39078554216867473</v>
      </c>
    </row>
    <row r="10" spans="1:20" x14ac:dyDescent="0.2">
      <c r="A10" s="6" t="s">
        <v>9</v>
      </c>
      <c r="B10" s="13">
        <v>2401</v>
      </c>
      <c r="C10" s="13">
        <v>4.8</v>
      </c>
      <c r="D10" s="13">
        <v>10</v>
      </c>
      <c r="E10" s="13">
        <v>450476</v>
      </c>
      <c r="G10" s="13">
        <f t="shared" si="0"/>
        <v>11524.8</v>
      </c>
      <c r="H10" s="7">
        <f t="shared" si="1"/>
        <v>23049.599999999999</v>
      </c>
      <c r="I10" s="8">
        <f t="shared" si="2"/>
        <v>13253.519999999999</v>
      </c>
      <c r="K10" s="7">
        <f t="shared" si="3"/>
        <v>48020</v>
      </c>
      <c r="L10" s="15">
        <f t="shared" si="4"/>
        <v>33.347222222222221</v>
      </c>
      <c r="N10" s="16">
        <v>77326</v>
      </c>
      <c r="O10" s="17">
        <f t="shared" si="5"/>
        <v>29753.16121794872</v>
      </c>
      <c r="P10" s="17">
        <f t="shared" si="6"/>
        <v>43006.681217948717</v>
      </c>
      <c r="Q10" s="12"/>
      <c r="R10" s="16">
        <f t="shared" si="7"/>
        <v>2416.6110229946521</v>
      </c>
      <c r="S10" s="16">
        <f t="shared" si="8"/>
        <v>1522.60888</v>
      </c>
      <c r="T10" s="36">
        <f t="shared" si="9"/>
        <v>-0.3699404391058389</v>
      </c>
    </row>
    <row r="11" spans="1:20" x14ac:dyDescent="0.2">
      <c r="A11" s="6" t="s">
        <v>10</v>
      </c>
      <c r="B11" s="13">
        <v>33</v>
      </c>
      <c r="C11" s="13">
        <v>19.100000000000001</v>
      </c>
      <c r="D11" s="13">
        <v>25</v>
      </c>
      <c r="E11" s="13">
        <v>3750</v>
      </c>
      <c r="G11" s="13">
        <f t="shared" si="0"/>
        <v>630.30000000000007</v>
      </c>
      <c r="H11" s="7">
        <f t="shared" si="1"/>
        <v>1260.6000000000001</v>
      </c>
      <c r="I11" s="8">
        <f t="shared" si="2"/>
        <v>724.84500000000003</v>
      </c>
      <c r="K11" s="7">
        <f t="shared" si="3"/>
        <v>1650</v>
      </c>
      <c r="L11" s="15">
        <f t="shared" si="4"/>
        <v>1.1458333333333333</v>
      </c>
      <c r="N11" s="16">
        <v>127313</v>
      </c>
      <c r="O11" s="17">
        <f t="shared" si="5"/>
        <v>1683.2247596153845</v>
      </c>
      <c r="P11" s="17">
        <f t="shared" si="6"/>
        <v>2408.0697596153846</v>
      </c>
      <c r="Q11" s="12"/>
      <c r="R11" s="16">
        <f>SUM(($B$21/$C$21)*E11)</f>
        <v>20.805481283422463</v>
      </c>
      <c r="S11" s="16">
        <f t="shared" si="8"/>
        <v>12.674999999999999</v>
      </c>
      <c r="T11" s="36">
        <f t="shared" si="9"/>
        <v>-0.39078554216867484</v>
      </c>
    </row>
    <row r="12" spans="1:20" x14ac:dyDescent="0.2">
      <c r="A12" s="6" t="s">
        <v>11</v>
      </c>
      <c r="B12" s="13">
        <v>1622</v>
      </c>
      <c r="C12" s="13">
        <v>7.9</v>
      </c>
      <c r="D12" s="13">
        <v>14</v>
      </c>
      <c r="E12" s="13">
        <v>302582</v>
      </c>
      <c r="G12" s="13">
        <f t="shared" si="0"/>
        <v>12813.800000000001</v>
      </c>
      <c r="H12" s="7">
        <f t="shared" si="1"/>
        <v>25627.600000000002</v>
      </c>
      <c r="I12" s="8">
        <f t="shared" si="2"/>
        <v>14735.87</v>
      </c>
      <c r="K12" s="7">
        <f t="shared" si="3"/>
        <v>45416</v>
      </c>
      <c r="L12" s="15">
        <f t="shared" si="4"/>
        <v>31.538888888888888</v>
      </c>
      <c r="N12" s="16">
        <v>81593</v>
      </c>
      <c r="O12" s="17">
        <f t="shared" si="5"/>
        <v>29692.529551282052</v>
      </c>
      <c r="P12" s="17">
        <f t="shared" si="6"/>
        <v>44428.399551282055</v>
      </c>
      <c r="Q12" s="12"/>
      <c r="R12" s="16">
        <f t="shared" si="7"/>
        <v>1623.2229831550801</v>
      </c>
      <c r="S12" s="16">
        <f t="shared" si="8"/>
        <v>1022.7271599999999</v>
      </c>
      <c r="T12" s="36">
        <f t="shared" si="9"/>
        <v>-0.36994043910583896</v>
      </c>
    </row>
    <row r="13" spans="1:20" x14ac:dyDescent="0.2">
      <c r="A13" s="6" t="s">
        <v>12</v>
      </c>
      <c r="B13" s="13">
        <v>499</v>
      </c>
      <c r="C13" s="13"/>
      <c r="D13" s="13"/>
      <c r="E13" s="13">
        <v>104738</v>
      </c>
      <c r="G13" s="13">
        <f t="shared" si="0"/>
        <v>0</v>
      </c>
      <c r="H13" s="7">
        <f t="shared" si="1"/>
        <v>0</v>
      </c>
      <c r="I13" s="8"/>
      <c r="K13" s="13"/>
      <c r="L13" s="13"/>
      <c r="N13" s="18"/>
      <c r="O13" s="18"/>
      <c r="P13" s="18"/>
      <c r="Q13" s="12"/>
      <c r="R13" s="16">
        <f t="shared" si="7"/>
        <v>561.8745622994652</v>
      </c>
      <c r="S13" s="16">
        <f t="shared" si="8"/>
        <v>354.01443999999998</v>
      </c>
      <c r="T13" s="36">
        <f t="shared" si="9"/>
        <v>-0.36994043910583896</v>
      </c>
    </row>
    <row r="14" spans="1:20" x14ac:dyDescent="0.2">
      <c r="A14" s="6" t="s">
        <v>13</v>
      </c>
      <c r="B14" s="13">
        <v>432</v>
      </c>
      <c r="C14" s="13"/>
      <c r="D14" s="13"/>
      <c r="E14" s="13">
        <v>80265</v>
      </c>
      <c r="G14" s="13">
        <f t="shared" si="0"/>
        <v>0</v>
      </c>
      <c r="H14" s="7">
        <f t="shared" si="1"/>
        <v>0</v>
      </c>
      <c r="I14" s="8"/>
      <c r="K14" s="13"/>
      <c r="L14" s="13"/>
      <c r="N14" s="12"/>
      <c r="O14" s="12"/>
      <c r="P14" s="12"/>
      <c r="Q14" s="12"/>
      <c r="R14" s="16">
        <f t="shared" si="7"/>
        <v>430.58738703208553</v>
      </c>
      <c r="S14" s="16">
        <f t="shared" si="8"/>
        <v>271.29569999999995</v>
      </c>
      <c r="T14" s="36">
        <f t="shared" si="9"/>
        <v>-0.36994043910583901</v>
      </c>
    </row>
    <row r="15" spans="1:20" ht="13.5" thickBot="1" x14ac:dyDescent="0.25">
      <c r="A15" s="6"/>
      <c r="B15" s="19"/>
      <c r="C15" s="20"/>
      <c r="D15" s="20"/>
      <c r="E15" s="21"/>
    </row>
    <row r="16" spans="1:20" ht="13.5" thickBot="1" x14ac:dyDescent="0.25">
      <c r="A16" s="6" t="s">
        <v>18</v>
      </c>
      <c r="B16" s="22">
        <f>SUM(B3:B14)</f>
        <v>16871</v>
      </c>
      <c r="C16" s="23">
        <f>SUM(C3:C14)</f>
        <v>108.5</v>
      </c>
      <c r="D16" s="23">
        <f>SUM(D3:D14)</f>
        <v>186</v>
      </c>
      <c r="E16" s="37">
        <f>SUM(E3:E14)</f>
        <v>3279591</v>
      </c>
      <c r="G16" s="24">
        <f>SUM(G3:G14)</f>
        <v>90024.3</v>
      </c>
      <c r="H16" s="24">
        <f>SUM(H3:H14)</f>
        <v>180048.6</v>
      </c>
      <c r="I16" s="25">
        <f>SUM(I3:I14)</f>
        <v>103527.94499999999</v>
      </c>
      <c r="K16" s="26">
        <f>SUM(K3:K14)</f>
        <v>415374</v>
      </c>
      <c r="L16" s="27">
        <f>SUM(L3:L14)</f>
        <v>288.45416666666665</v>
      </c>
      <c r="N16" s="25">
        <f>AVERAGE(N3:N12)</f>
        <v>111941.4</v>
      </c>
      <c r="O16" s="28">
        <f>SUM(O3:O12)</f>
        <v>296911.46248397435</v>
      </c>
      <c r="P16" s="28">
        <f>SUM(P3:P12)</f>
        <v>400439.40748397441</v>
      </c>
      <c r="R16" s="25">
        <f>SUM(R3:R14)</f>
        <v>17634.928145855614</v>
      </c>
      <c r="S16" s="25">
        <f>SUM(S3:S14)</f>
        <v>11085.01758</v>
      </c>
    </row>
    <row r="17" spans="1:19" x14ac:dyDescent="0.2">
      <c r="A17" s="6"/>
      <c r="B17" s="29"/>
      <c r="G17" s="12"/>
      <c r="H17" s="12"/>
      <c r="I17" s="30"/>
      <c r="K17" s="29"/>
      <c r="L17" s="31"/>
      <c r="N17" s="32" t="s">
        <v>37</v>
      </c>
      <c r="O17" s="32" t="s">
        <v>38</v>
      </c>
      <c r="P17" s="32" t="s">
        <v>38</v>
      </c>
      <c r="Q17" s="32"/>
      <c r="R17" s="32"/>
      <c r="S17" s="32"/>
    </row>
    <row r="18" spans="1:19" x14ac:dyDescent="0.2">
      <c r="A18" s="33" t="s">
        <v>16</v>
      </c>
      <c r="B18" s="14">
        <v>0.57499999999999996</v>
      </c>
    </row>
    <row r="19" spans="1:19" ht="38.25" x14ac:dyDescent="0.2">
      <c r="A19" s="34" t="s">
        <v>57</v>
      </c>
      <c r="B19" s="14">
        <v>4.0126999999999997</v>
      </c>
      <c r="C19" s="13">
        <v>748</v>
      </c>
      <c r="D19" s="13" t="s">
        <v>36</v>
      </c>
    </row>
    <row r="20" spans="1:19" ht="25.5" x14ac:dyDescent="0.2">
      <c r="A20" s="34" t="s">
        <v>31</v>
      </c>
      <c r="B20" s="14">
        <v>3.38</v>
      </c>
      <c r="C20" s="13">
        <v>1000</v>
      </c>
      <c r="D20" s="13" t="s">
        <v>36</v>
      </c>
    </row>
    <row r="21" spans="1:19" ht="38.25" x14ac:dyDescent="0.2">
      <c r="A21" s="34" t="s">
        <v>56</v>
      </c>
      <c r="B21" s="14">
        <v>4.1500000000000004</v>
      </c>
      <c r="C21" s="13">
        <v>748</v>
      </c>
      <c r="D21" s="13" t="s">
        <v>58</v>
      </c>
    </row>
    <row r="23" spans="1:19" x14ac:dyDescent="0.2">
      <c r="A23" s="1" t="s">
        <v>25</v>
      </c>
    </row>
    <row r="24" spans="1:19" x14ac:dyDescent="0.2">
      <c r="A24" s="1" t="s">
        <v>45</v>
      </c>
      <c r="C24" s="1" t="s">
        <v>46</v>
      </c>
    </row>
    <row r="25" spans="1:19" x14ac:dyDescent="0.2">
      <c r="A25" s="1" t="s">
        <v>41</v>
      </c>
      <c r="C25" s="1" t="s">
        <v>42</v>
      </c>
    </row>
    <row r="26" spans="1:19" x14ac:dyDescent="0.2">
      <c r="A26" s="1" t="s">
        <v>27</v>
      </c>
      <c r="C26" s="1" t="s">
        <v>26</v>
      </c>
    </row>
    <row r="27" spans="1:19" x14ac:dyDescent="0.2">
      <c r="A27" s="1" t="s">
        <v>28</v>
      </c>
      <c r="C27" s="1" t="s">
        <v>29</v>
      </c>
    </row>
    <row r="28" spans="1:19" x14ac:dyDescent="0.2">
      <c r="A28" s="1" t="s">
        <v>43</v>
      </c>
      <c r="C28" s="1" t="s">
        <v>30</v>
      </c>
    </row>
    <row r="29" spans="1:19" x14ac:dyDescent="0.2">
      <c r="A29" s="1" t="s">
        <v>61</v>
      </c>
      <c r="C29" s="1" t="s">
        <v>32</v>
      </c>
    </row>
    <row r="30" spans="1:19" x14ac:dyDescent="0.2">
      <c r="A30" s="1" t="s">
        <v>60</v>
      </c>
      <c r="C30" s="1" t="s">
        <v>62</v>
      </c>
    </row>
    <row r="32" spans="1:19" x14ac:dyDescent="0.2">
      <c r="A32" s="1" t="s">
        <v>44</v>
      </c>
    </row>
    <row r="33" spans="1:2" x14ac:dyDescent="0.2">
      <c r="A33" s="1" t="s">
        <v>47</v>
      </c>
    </row>
    <row r="35" spans="1:2" x14ac:dyDescent="0.2">
      <c r="A35" s="1">
        <v>2080</v>
      </c>
      <c r="B35" s="1" t="s">
        <v>34</v>
      </c>
    </row>
    <row r="36" spans="1:2" x14ac:dyDescent="0.2">
      <c r="A36" s="1">
        <v>124800</v>
      </c>
      <c r="B36" s="1" t="s">
        <v>33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M1" sqref="M1:Q11"/>
    </sheetView>
  </sheetViews>
  <sheetFormatPr defaultRowHeight="15" x14ac:dyDescent="0.25"/>
  <cols>
    <col min="1" max="1" width="13.42578125" bestFit="1" customWidth="1"/>
    <col min="5" max="5" width="11.7109375" bestFit="1" customWidth="1"/>
    <col min="9" max="9" width="11.7109375" bestFit="1" customWidth="1"/>
    <col min="10" max="10" width="10.85546875" bestFit="1" customWidth="1"/>
    <col min="13" max="13" width="11.7109375" bestFit="1" customWidth="1"/>
    <col min="15" max="15" width="10.85546875" hidden="1" customWidth="1"/>
  </cols>
  <sheetData>
    <row r="1" spans="1:17" ht="45.75" thickBot="1" x14ac:dyDescent="0.3">
      <c r="A1" s="1"/>
      <c r="B1" s="3" t="s">
        <v>1</v>
      </c>
      <c r="C1" s="3" t="s">
        <v>19</v>
      </c>
      <c r="E1" s="1"/>
      <c r="F1" s="41" t="s">
        <v>52</v>
      </c>
      <c r="G1" s="41" t="s">
        <v>53</v>
      </c>
      <c r="J1" s="3" t="s">
        <v>24</v>
      </c>
      <c r="K1" s="3" t="s">
        <v>54</v>
      </c>
      <c r="L1" s="42"/>
      <c r="N1" s="3" t="s">
        <v>55</v>
      </c>
      <c r="O1" s="41" t="s">
        <v>52</v>
      </c>
      <c r="P1" s="41" t="s">
        <v>53</v>
      </c>
      <c r="Q1" s="41" t="s">
        <v>38</v>
      </c>
    </row>
    <row r="2" spans="1:17" x14ac:dyDescent="0.25">
      <c r="A2" s="6" t="s">
        <v>2</v>
      </c>
      <c r="B2" s="7">
        <v>9.4</v>
      </c>
      <c r="C2" s="7">
        <v>25</v>
      </c>
      <c r="E2" s="6" t="s">
        <v>2</v>
      </c>
      <c r="F2" s="40">
        <f t="shared" ref="F2:F11" si="0">SUM(B2*$B$18)</f>
        <v>5.4049999999999994</v>
      </c>
      <c r="G2" s="40">
        <f>SUM(F2*2)</f>
        <v>10.809999999999999</v>
      </c>
      <c r="I2" s="6" t="s">
        <v>2</v>
      </c>
      <c r="J2" s="10">
        <v>127159</v>
      </c>
      <c r="K2" s="10">
        <f>SUM(J2/(2080*60))</f>
        <v>1.0189022435897437</v>
      </c>
      <c r="L2" s="47"/>
      <c r="M2" s="6" t="s">
        <v>2</v>
      </c>
      <c r="N2" s="46">
        <f>SUM(K2*C2)</f>
        <v>25.472556089743591</v>
      </c>
      <c r="O2" s="40">
        <f>SUM(B2*$B$18)</f>
        <v>5.4049999999999994</v>
      </c>
      <c r="P2" s="40">
        <f t="shared" ref="P2:P11" si="1">SUM(O2*2)</f>
        <v>10.809999999999999</v>
      </c>
      <c r="Q2" s="46">
        <f t="shared" ref="Q2:Q11" si="2">SUM(N2+P2)</f>
        <v>36.282556089743593</v>
      </c>
    </row>
    <row r="3" spans="1:17" x14ac:dyDescent="0.25">
      <c r="A3" s="6" t="s">
        <v>3</v>
      </c>
      <c r="B3" s="13">
        <v>3.5</v>
      </c>
      <c r="C3" s="13">
        <v>10</v>
      </c>
      <c r="E3" s="6" t="s">
        <v>3</v>
      </c>
      <c r="F3" s="39">
        <f t="shared" si="0"/>
        <v>2.0124999999999997</v>
      </c>
      <c r="G3" s="39">
        <f t="shared" ref="G3:G11" si="3">SUM(F3*2)</f>
        <v>4.0249999999999995</v>
      </c>
      <c r="I3" s="6" t="s">
        <v>3</v>
      </c>
      <c r="J3" s="16">
        <v>65798</v>
      </c>
      <c r="K3" s="16">
        <f t="shared" ref="K3:K11" si="4">SUM(J3/(2080*60))</f>
        <v>0.52722756410256411</v>
      </c>
      <c r="L3" s="47"/>
      <c r="M3" s="6" t="s">
        <v>3</v>
      </c>
      <c r="N3" s="45">
        <f t="shared" ref="N3:N11" si="5">SUM(K3*C3)</f>
        <v>5.2722756410256411</v>
      </c>
      <c r="O3" s="40">
        <f t="shared" ref="O3:O11" si="6">SUM(B3*$B$18)</f>
        <v>2.0124999999999997</v>
      </c>
      <c r="P3" s="39">
        <f t="shared" si="1"/>
        <v>4.0249999999999995</v>
      </c>
      <c r="Q3" s="45">
        <f t="shared" si="2"/>
        <v>9.2972756410256405</v>
      </c>
    </row>
    <row r="4" spans="1:17" x14ac:dyDescent="0.25">
      <c r="A4" s="6" t="s">
        <v>4</v>
      </c>
      <c r="B4" s="13">
        <v>15.5</v>
      </c>
      <c r="C4" s="13">
        <v>20</v>
      </c>
      <c r="E4" s="6" t="s">
        <v>4</v>
      </c>
      <c r="F4" s="39">
        <f t="shared" si="0"/>
        <v>8.9124999999999996</v>
      </c>
      <c r="G4" s="39">
        <f t="shared" si="3"/>
        <v>17.824999999999999</v>
      </c>
      <c r="I4" s="6" t="s">
        <v>4</v>
      </c>
      <c r="J4" s="16">
        <v>136116</v>
      </c>
      <c r="K4" s="16">
        <f t="shared" si="4"/>
        <v>1.090673076923077</v>
      </c>
      <c r="L4" s="47"/>
      <c r="M4" s="6" t="s">
        <v>4</v>
      </c>
      <c r="N4" s="45">
        <f t="shared" si="5"/>
        <v>21.813461538461539</v>
      </c>
      <c r="O4" s="40">
        <f t="shared" si="6"/>
        <v>8.9124999999999996</v>
      </c>
      <c r="P4" s="39">
        <f t="shared" si="1"/>
        <v>17.824999999999999</v>
      </c>
      <c r="Q4" s="45">
        <f t="shared" si="2"/>
        <v>39.638461538461542</v>
      </c>
    </row>
    <row r="5" spans="1:17" x14ac:dyDescent="0.25">
      <c r="A5" s="6" t="s">
        <v>5</v>
      </c>
      <c r="B5" s="13">
        <v>11.8</v>
      </c>
      <c r="C5" s="13">
        <v>19</v>
      </c>
      <c r="E5" s="6" t="s">
        <v>5</v>
      </c>
      <c r="F5" s="39">
        <f t="shared" si="0"/>
        <v>6.7850000000000001</v>
      </c>
      <c r="G5" s="39">
        <f t="shared" si="3"/>
        <v>13.57</v>
      </c>
      <c r="I5" s="6" t="s">
        <v>5</v>
      </c>
      <c r="J5" s="16">
        <v>136207</v>
      </c>
      <c r="K5" s="16">
        <f t="shared" si="4"/>
        <v>1.0914022435897437</v>
      </c>
      <c r="L5" s="47"/>
      <c r="M5" s="6" t="s">
        <v>5</v>
      </c>
      <c r="N5" s="45">
        <f t="shared" si="5"/>
        <v>20.736642628205129</v>
      </c>
      <c r="O5" s="40">
        <f t="shared" si="6"/>
        <v>6.7850000000000001</v>
      </c>
      <c r="P5" s="39">
        <f t="shared" si="1"/>
        <v>13.57</v>
      </c>
      <c r="Q5" s="45">
        <f t="shared" si="2"/>
        <v>34.306642628205125</v>
      </c>
    </row>
    <row r="6" spans="1:17" x14ac:dyDescent="0.25">
      <c r="A6" s="6" t="s">
        <v>6</v>
      </c>
      <c r="B6" s="13">
        <v>4.7</v>
      </c>
      <c r="C6" s="13">
        <v>13</v>
      </c>
      <c r="E6" s="6" t="s">
        <v>6</v>
      </c>
      <c r="F6" s="39">
        <f t="shared" si="0"/>
        <v>2.7024999999999997</v>
      </c>
      <c r="G6" s="39">
        <f t="shared" si="3"/>
        <v>5.4049999999999994</v>
      </c>
      <c r="I6" s="6" t="s">
        <v>6</v>
      </c>
      <c r="J6" s="16">
        <v>83112</v>
      </c>
      <c r="K6" s="16">
        <f t="shared" si="4"/>
        <v>0.66596153846153849</v>
      </c>
      <c r="L6" s="47"/>
      <c r="M6" s="6" t="s">
        <v>6</v>
      </c>
      <c r="N6" s="45">
        <f t="shared" si="5"/>
        <v>8.6575000000000006</v>
      </c>
      <c r="O6" s="40">
        <f t="shared" si="6"/>
        <v>2.7024999999999997</v>
      </c>
      <c r="P6" s="39">
        <f t="shared" si="1"/>
        <v>5.4049999999999994</v>
      </c>
      <c r="Q6" s="45">
        <f t="shared" si="2"/>
        <v>14.0625</v>
      </c>
    </row>
    <row r="7" spans="1:17" x14ac:dyDescent="0.25">
      <c r="A7" s="6" t="s">
        <v>7</v>
      </c>
      <c r="B7" s="13">
        <v>16.2</v>
      </c>
      <c r="C7" s="13">
        <v>29</v>
      </c>
      <c r="E7" s="6" t="s">
        <v>7</v>
      </c>
      <c r="F7" s="39">
        <f t="shared" si="0"/>
        <v>9.3149999999999995</v>
      </c>
      <c r="G7" s="39">
        <f t="shared" si="3"/>
        <v>18.63</v>
      </c>
      <c r="I7" s="6" t="s">
        <v>7</v>
      </c>
      <c r="J7" s="16">
        <v>120353</v>
      </c>
      <c r="K7" s="16">
        <f t="shared" si="4"/>
        <v>0.96436698717948721</v>
      </c>
      <c r="L7" s="47"/>
      <c r="M7" s="6" t="s">
        <v>7</v>
      </c>
      <c r="N7" s="45">
        <f t="shared" si="5"/>
        <v>27.966642628205129</v>
      </c>
      <c r="O7" s="40">
        <f t="shared" si="6"/>
        <v>9.3149999999999995</v>
      </c>
      <c r="P7" s="39">
        <f t="shared" si="1"/>
        <v>18.63</v>
      </c>
      <c r="Q7" s="45">
        <f t="shared" si="2"/>
        <v>46.596642628205132</v>
      </c>
    </row>
    <row r="8" spans="1:17" x14ac:dyDescent="0.25">
      <c r="A8" s="6" t="s">
        <v>8</v>
      </c>
      <c r="B8" s="13">
        <v>15.6</v>
      </c>
      <c r="C8" s="13">
        <v>21</v>
      </c>
      <c r="E8" s="6" t="s">
        <v>8</v>
      </c>
      <c r="F8" s="39">
        <f t="shared" si="0"/>
        <v>8.9699999999999989</v>
      </c>
      <c r="G8" s="39">
        <f t="shared" si="3"/>
        <v>17.939999999999998</v>
      </c>
      <c r="I8" s="6" t="s">
        <v>8</v>
      </c>
      <c r="J8" s="16">
        <v>164437</v>
      </c>
      <c r="K8" s="16">
        <f t="shared" si="4"/>
        <v>1.3176041666666667</v>
      </c>
      <c r="L8" s="47"/>
      <c r="M8" s="6" t="s">
        <v>8</v>
      </c>
      <c r="N8" s="45">
        <f t="shared" si="5"/>
        <v>27.669687500000002</v>
      </c>
      <c r="O8" s="40">
        <f t="shared" si="6"/>
        <v>8.9699999999999989</v>
      </c>
      <c r="P8" s="39">
        <f t="shared" si="1"/>
        <v>17.939999999999998</v>
      </c>
      <c r="Q8" s="45">
        <f t="shared" si="2"/>
        <v>45.6096875</v>
      </c>
    </row>
    <row r="9" spans="1:17" x14ac:dyDescent="0.25">
      <c r="A9" s="6" t="s">
        <v>9</v>
      </c>
      <c r="B9" s="13">
        <v>4.8</v>
      </c>
      <c r="C9" s="13">
        <v>10</v>
      </c>
      <c r="E9" s="6" t="s">
        <v>9</v>
      </c>
      <c r="F9" s="39">
        <f t="shared" si="0"/>
        <v>2.76</v>
      </c>
      <c r="G9" s="39">
        <f t="shared" si="3"/>
        <v>5.52</v>
      </c>
      <c r="I9" s="6" t="s">
        <v>9</v>
      </c>
      <c r="J9" s="16">
        <v>77326</v>
      </c>
      <c r="K9" s="16">
        <f t="shared" si="4"/>
        <v>0.61959935897435903</v>
      </c>
      <c r="L9" s="47"/>
      <c r="M9" s="6" t="s">
        <v>9</v>
      </c>
      <c r="N9" s="45">
        <f t="shared" si="5"/>
        <v>6.1959935897435905</v>
      </c>
      <c r="O9" s="40">
        <f t="shared" si="6"/>
        <v>2.76</v>
      </c>
      <c r="P9" s="39">
        <f t="shared" si="1"/>
        <v>5.52</v>
      </c>
      <c r="Q9" s="45">
        <f t="shared" si="2"/>
        <v>11.71599358974359</v>
      </c>
    </row>
    <row r="10" spans="1:17" x14ac:dyDescent="0.25">
      <c r="A10" s="6" t="s">
        <v>10</v>
      </c>
      <c r="B10" s="13">
        <v>19.100000000000001</v>
      </c>
      <c r="C10" s="13">
        <v>25</v>
      </c>
      <c r="E10" s="6" t="s">
        <v>10</v>
      </c>
      <c r="F10" s="39">
        <f t="shared" si="0"/>
        <v>10.9825</v>
      </c>
      <c r="G10" s="39">
        <f t="shared" si="3"/>
        <v>21.965</v>
      </c>
      <c r="I10" s="6" t="s">
        <v>10</v>
      </c>
      <c r="J10" s="16">
        <v>127313</v>
      </c>
      <c r="K10" s="16">
        <f t="shared" si="4"/>
        <v>1.0201362179487179</v>
      </c>
      <c r="L10" s="47"/>
      <c r="M10" s="6" t="s">
        <v>10</v>
      </c>
      <c r="N10" s="45">
        <f t="shared" si="5"/>
        <v>25.503405448717949</v>
      </c>
      <c r="O10" s="40">
        <f t="shared" si="6"/>
        <v>10.9825</v>
      </c>
      <c r="P10" s="39">
        <f t="shared" si="1"/>
        <v>21.965</v>
      </c>
      <c r="Q10" s="45">
        <f t="shared" si="2"/>
        <v>47.468405448717945</v>
      </c>
    </row>
    <row r="11" spans="1:17" x14ac:dyDescent="0.25">
      <c r="A11" s="6" t="s">
        <v>11</v>
      </c>
      <c r="B11" s="13">
        <v>7.9</v>
      </c>
      <c r="C11" s="13">
        <v>14</v>
      </c>
      <c r="E11" s="6" t="s">
        <v>11</v>
      </c>
      <c r="F11" s="39">
        <f t="shared" si="0"/>
        <v>4.5424999999999995</v>
      </c>
      <c r="G11" s="39">
        <f t="shared" si="3"/>
        <v>9.0849999999999991</v>
      </c>
      <c r="I11" s="6" t="s">
        <v>11</v>
      </c>
      <c r="J11" s="43">
        <v>81593</v>
      </c>
      <c r="K11" s="16">
        <f t="shared" si="4"/>
        <v>0.65379006410256413</v>
      </c>
      <c r="L11" s="47"/>
      <c r="M11" s="6" t="s">
        <v>11</v>
      </c>
      <c r="N11" s="45">
        <f t="shared" si="5"/>
        <v>9.153060897435898</v>
      </c>
      <c r="O11" s="40">
        <f t="shared" si="6"/>
        <v>4.5424999999999995</v>
      </c>
      <c r="P11" s="39">
        <f t="shared" si="1"/>
        <v>9.0849999999999991</v>
      </c>
      <c r="Q11" s="45">
        <f t="shared" si="2"/>
        <v>18.238060897435897</v>
      </c>
    </row>
    <row r="12" spans="1:17" ht="15.75" thickBot="1" x14ac:dyDescent="0.3">
      <c r="A12" s="6" t="s">
        <v>12</v>
      </c>
      <c r="B12" s="13"/>
      <c r="C12" s="13"/>
      <c r="J12" s="44"/>
      <c r="K12" s="30"/>
      <c r="L12" s="30"/>
      <c r="M12" s="6"/>
    </row>
    <row r="13" spans="1:17" ht="15.75" thickBot="1" x14ac:dyDescent="0.3">
      <c r="A13" s="6" t="s">
        <v>13</v>
      </c>
      <c r="B13" s="13"/>
      <c r="C13" s="13"/>
      <c r="I13" s="32" t="s">
        <v>37</v>
      </c>
      <c r="J13" s="25">
        <f>AVERAGE(J2:J11)</f>
        <v>111941.4</v>
      </c>
      <c r="K13" s="25">
        <f>AVERAGE(K2:K11)</f>
        <v>0.89696634615384618</v>
      </c>
      <c r="L13" s="47"/>
    </row>
    <row r="14" spans="1:17" ht="15.75" thickBot="1" x14ac:dyDescent="0.3">
      <c r="A14" s="6"/>
      <c r="B14" s="20"/>
      <c r="C14" s="20"/>
      <c r="M14" s="32"/>
    </row>
    <row r="15" spans="1:17" ht="15.75" thickBot="1" x14ac:dyDescent="0.3">
      <c r="A15" s="6" t="s">
        <v>18</v>
      </c>
      <c r="B15" s="23">
        <f>SUM(B2:B13)</f>
        <v>108.5</v>
      </c>
      <c r="C15" s="23">
        <f>SUM(C2:C13)</f>
        <v>186</v>
      </c>
    </row>
    <row r="18" spans="1:2" x14ac:dyDescent="0.25">
      <c r="A18" t="s">
        <v>51</v>
      </c>
      <c r="B18" s="38">
        <v>0.57499999999999996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Hansen</dc:creator>
  <cp:lastModifiedBy>Nick Hansen</cp:lastModifiedBy>
  <cp:lastPrinted>2015-07-22T16:17:53Z</cp:lastPrinted>
  <dcterms:created xsi:type="dcterms:W3CDTF">2015-07-16T18:32:34Z</dcterms:created>
  <dcterms:modified xsi:type="dcterms:W3CDTF">2015-07-22T16:25:33Z</dcterms:modified>
</cp:coreProperties>
</file>